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Instructions" sheetId="1" r:id="rId1"/>
    <sheet name="Calculations" sheetId="2" r:id="rId2"/>
    <sheet name="Summary Line" sheetId="3" r:id="rId3"/>
    <sheet name="Custom-Made Diagrams" sheetId="4" r:id="rId4"/>
  </sheets>
  <calcPr calcId="144525"/>
</workbook>
</file>

<file path=xl/calcChain.xml><?xml version="1.0" encoding="utf-8"?>
<calcChain xmlns="http://schemas.openxmlformats.org/spreadsheetml/2006/main">
  <c r="C2" i="3" l="1"/>
  <c r="F26" i="2"/>
  <c r="AH2" i="3" l="1"/>
  <c r="AH1" i="3"/>
  <c r="AG1" i="3"/>
  <c r="AG2" i="3"/>
  <c r="AF2" i="3"/>
  <c r="AF1" i="3"/>
  <c r="AE1" i="3"/>
  <c r="AE2" i="3"/>
  <c r="AD2" i="3"/>
  <c r="AD1" i="3"/>
  <c r="AC2" i="3"/>
  <c r="AC1" i="3"/>
  <c r="AB1" i="3"/>
  <c r="AB2" i="3"/>
  <c r="AA2" i="3"/>
  <c r="AA1" i="3"/>
  <c r="B41" i="2" l="1"/>
  <c r="F29" i="2" l="1"/>
  <c r="Z1" i="3" l="1"/>
  <c r="Y1" i="3"/>
  <c r="X1" i="3"/>
  <c r="W1" i="3"/>
  <c r="V1" i="3"/>
  <c r="U1" i="3"/>
  <c r="T2" i="3"/>
  <c r="T1" i="3"/>
  <c r="S2" i="3"/>
  <c r="S1" i="3"/>
  <c r="R2" i="3"/>
  <c r="R1" i="3"/>
  <c r="Q2" i="3"/>
  <c r="Q1" i="3"/>
  <c r="P2" i="3"/>
  <c r="P1" i="3"/>
  <c r="O2" i="3"/>
  <c r="O1" i="3"/>
  <c r="N2" i="3"/>
  <c r="N1" i="3"/>
  <c r="M2" i="3"/>
  <c r="M1" i="3"/>
  <c r="L2" i="3"/>
  <c r="L1" i="3"/>
  <c r="K2" i="3"/>
  <c r="K1" i="3"/>
  <c r="J2" i="3"/>
  <c r="J1" i="3"/>
  <c r="I2" i="3"/>
  <c r="I1" i="3"/>
  <c r="H2" i="3"/>
  <c r="H1" i="3"/>
  <c r="G2" i="3"/>
  <c r="G1" i="3"/>
  <c r="F2" i="3"/>
  <c r="F1" i="3"/>
  <c r="E2" i="3"/>
  <c r="E1" i="3"/>
  <c r="D2" i="3"/>
  <c r="D1" i="3"/>
  <c r="C1" i="3"/>
  <c r="B2" i="3"/>
  <c r="A2" i="3"/>
  <c r="B1" i="3"/>
  <c r="A1" i="3"/>
  <c r="N29" i="2" l="1"/>
  <c r="J26" i="2"/>
  <c r="N26" i="2"/>
  <c r="Q20" i="2"/>
  <c r="Q21" i="2"/>
  <c r="Q22" i="2"/>
  <c r="Q23" i="2"/>
  <c r="Q24" i="2"/>
  <c r="Q19" i="2"/>
  <c r="P20" i="2"/>
  <c r="P21" i="2"/>
  <c r="P22" i="2"/>
  <c r="P23" i="2"/>
  <c r="P24" i="2"/>
  <c r="P19" i="2"/>
  <c r="O20" i="2"/>
  <c r="O21" i="2"/>
  <c r="O22" i="2"/>
  <c r="O23" i="2"/>
  <c r="O24" i="2"/>
  <c r="O19" i="2"/>
  <c r="M20" i="2"/>
  <c r="M21" i="2"/>
  <c r="M22" i="2"/>
  <c r="M23" i="2"/>
  <c r="M24" i="2"/>
  <c r="M19" i="2"/>
  <c r="L20" i="2"/>
  <c r="L21" i="2"/>
  <c r="L22" i="2"/>
  <c r="L23" i="2"/>
  <c r="L24" i="2"/>
  <c r="L19" i="2"/>
  <c r="K20" i="2"/>
  <c r="K21" i="2"/>
  <c r="K22" i="2"/>
  <c r="K23" i="2"/>
  <c r="K24" i="2"/>
  <c r="K19" i="2"/>
  <c r="I20" i="2"/>
  <c r="I21" i="2"/>
  <c r="I22" i="2"/>
  <c r="I23" i="2"/>
  <c r="I24" i="2"/>
  <c r="I19" i="2"/>
  <c r="H20" i="2"/>
  <c r="H21" i="2"/>
  <c r="H22" i="2"/>
  <c r="H23" i="2"/>
  <c r="H24" i="2"/>
  <c r="H19" i="2"/>
  <c r="G19" i="2"/>
  <c r="G20" i="2"/>
  <c r="G21" i="2"/>
  <c r="G22" i="2"/>
  <c r="G23" i="2"/>
  <c r="G24" i="2"/>
  <c r="O26" i="2" l="1"/>
  <c r="K26" i="2"/>
  <c r="I26" i="2"/>
  <c r="F31" i="2" s="1"/>
  <c r="M26" i="2"/>
  <c r="L26" i="2"/>
  <c r="P26" i="2"/>
  <c r="N30" i="2" s="1"/>
  <c r="Q26" i="2"/>
  <c r="N31" i="2" s="1"/>
  <c r="H26" i="2"/>
  <c r="F30" i="2" s="1"/>
  <c r="G26" i="2"/>
  <c r="J29" i="2"/>
  <c r="J31" i="2" l="1"/>
  <c r="C34" i="2"/>
  <c r="U2" i="3" s="1"/>
  <c r="E34" i="2"/>
  <c r="W2" i="3" s="1"/>
  <c r="D34" i="2"/>
  <c r="C36" i="2" s="1"/>
  <c r="J30" i="2"/>
  <c r="V2" i="3" l="1"/>
  <c r="C37" i="2"/>
  <c r="X2" i="3"/>
  <c r="C38" i="2" l="1"/>
  <c r="Z2" i="3" s="1"/>
  <c r="Y2" i="3"/>
</calcChain>
</file>

<file path=xl/sharedStrings.xml><?xml version="1.0" encoding="utf-8"?>
<sst xmlns="http://schemas.openxmlformats.org/spreadsheetml/2006/main" count="82" uniqueCount="75">
  <si>
    <t>Regarding step 2:</t>
  </si>
  <si>
    <t>SEALION ENGINEERING | sealionengineering.com</t>
  </si>
  <si>
    <t>“1-MINUTE HULL FOULING ASSESSMENT SPREADSHEET”</t>
  </si>
  <si>
    <t>For more information see “Instructions” sheet</t>
  </si>
  <si>
    <t>REQUIRED FIELDS</t>
  </si>
  <si>
    <t>Length (m)</t>
  </si>
  <si>
    <t>Breadth (m)</t>
  </si>
  <si>
    <t>Draught (m)</t>
  </si>
  <si>
    <t>Main Engine SFOC (gr/kWh)</t>
  </si>
  <si>
    <t>Propulsion Coefficient (PC) – use 0.7 if not available</t>
  </si>
  <si>
    <t>Cost of Fuel ($/t)</t>
  </si>
  <si>
    <t>CB</t>
  </si>
  <si>
    <t>OPTIONAL ADDITIONAL INFORMATION</t>
  </si>
  <si>
    <t>Company</t>
  </si>
  <si>
    <t>Fleet</t>
  </si>
  <si>
    <t>Vessel</t>
  </si>
  <si>
    <t>Date of Underwater Works</t>
  </si>
  <si>
    <t>Hull Cleaning Cost</t>
  </si>
  <si>
    <t>Propeller Polishing Cost</t>
  </si>
  <si>
    <t>City</t>
  </si>
  <si>
    <t>Country</t>
  </si>
  <si>
    <t>Region</t>
  </si>
  <si>
    <t>Diving Company</t>
  </si>
  <si>
    <t>Fouling Description</t>
  </si>
  <si>
    <t>Severity (0 to 10)</t>
  </si>
  <si>
    <t>ΔPf : Increase of Effective Power due to Fouling (kW)</t>
  </si>
  <si>
    <t>%ΔPf: Power Increase Percentage due to Fouling (%)</t>
  </si>
  <si>
    <t>Verticals (Port)</t>
  </si>
  <si>
    <t>Verticals (Starboard)</t>
  </si>
  <si>
    <t>Flat Bottom</t>
  </si>
  <si>
    <t>Observed Percentage (%)</t>
  </si>
  <si>
    <t>Severity of Verticals (Port)</t>
  </si>
  <si>
    <t>ΔPf of Verticals (Port)</t>
  </si>
  <si>
    <t>%ΔPf of Verticals (Port)</t>
  </si>
  <si>
    <t>Severity of Verticals (Starboard)</t>
  </si>
  <si>
    <t>ΔPf of Verticals (Starboard)</t>
  </si>
  <si>
    <t>%ΔPf of Verticals (Starboard)</t>
  </si>
  <si>
    <t>SUM</t>
  </si>
  <si>
    <t>participation in overall score (%)</t>
  </si>
  <si>
    <t>ΔPf per side (kW)</t>
  </si>
  <si>
    <t>%ΔPf per side</t>
  </si>
  <si>
    <t>ΔPf (kW)</t>
  </si>
  <si>
    <t xml:space="preserve">%ΔPf </t>
  </si>
  <si>
    <t>Final Score</t>
  </si>
  <si>
    <t>Estimated Additional Fuel Consumption (t/day)</t>
  </si>
  <si>
    <t>Estimated Additional Fuel Cost per Day ($/day)</t>
  </si>
  <si>
    <t>This spreadsheet is designed to be used along with the diagrams that are in the book “Ship Performance assessment Based on Observed Fouling” by Timoleon Plessas.</t>
  </si>
  <si>
    <t>Type ofUnderwater Work</t>
  </si>
  <si>
    <t>Propeller Polishing</t>
  </si>
  <si>
    <t>Estimated Engine Brake Power Increase (kW)</t>
  </si>
  <si>
    <t>version:</t>
  </si>
  <si>
    <t>Average Fouling Severity</t>
  </si>
  <si>
    <t xml:space="preserve">DISCLAIMER: This Spreadsheet is free to use for those who purchased the book “Ship Performance Assessment Based on Observed Fouling” by Timoleon Plessas for any purpose (personal, educational, commercional or any other). The author specifically disclaim all responsibility for any liability to any party for any loss, damage, disruption or risk, personal or otherwise, that is incurred as a consequence, directly or indirectly, of the use and application of any of the contents of this spreadsheet, whether such errors or omissions result from negligence, accident, or any other cause. </t>
  </si>
  <si>
    <t>A01</t>
  </si>
  <si>
    <t>EMPTY EDITABLE FIELDS FOR STORING ADDITIONAL INFO</t>
  </si>
  <si>
    <t>only inspection</t>
  </si>
  <si>
    <t>full hull cleaning</t>
  </si>
  <si>
    <t>verticals cleaning only</t>
  </si>
  <si>
    <t>bottom cleaning only</t>
  </si>
  <si>
    <t>partial hull cleaning</t>
  </si>
  <si>
    <t>yes</t>
  </si>
  <si>
    <t>no</t>
  </si>
  <si>
    <t>Is vessel in Drydock?</t>
  </si>
  <si>
    <t>estimation (no underwater work)</t>
  </si>
  <si>
    <t>Find the diagrams in Appendix B that refer to your ship type and size and insert the values of each fouling category (for all 5 types of fouling), for the desired operational speed:</t>
  </si>
  <si>
    <t>Severity of Bottom</t>
  </si>
  <si>
    <t>ΔPf of Bottom</t>
  </si>
  <si>
    <t>%ΔPf of Bottom</t>
  </si>
  <si>
    <t>Clean Hull</t>
  </si>
  <si>
    <t>Light Slime</t>
  </si>
  <si>
    <t>Moderate to Heavy Slime</t>
  </si>
  <si>
    <t>Sea Grass</t>
  </si>
  <si>
    <t>Light to Moderate Barnacles</t>
  </si>
  <si>
    <t>Heavy Barnacles</t>
  </si>
  <si>
    <t>For more accurate results Sealion Engineering offers "Sealion Performance Report" which includes custom-made diagrams specifically created for your ship.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</si>
</sst>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0"/>
      <color theme="1"/>
      <name val="Liberation Sans"/>
      <family val="2"/>
      <charset val="161"/>
    </font>
    <font>
      <b/>
      <sz val="10"/>
      <color theme="1"/>
      <name val="Liberation Sans"/>
      <family val="2"/>
      <charset val="161"/>
    </font>
    <font>
      <b/>
      <sz val="11"/>
      <color theme="1"/>
      <name val="Calibri"/>
      <family val="2"/>
      <charset val="161"/>
      <scheme val="minor"/>
    </font>
    <font>
      <i/>
      <sz val="11"/>
      <color theme="1"/>
      <name val="Calibri"/>
      <family val="2"/>
      <charset val="161"/>
      <scheme val="minor"/>
    </font>
    <font>
      <sz val="10"/>
      <color theme="1"/>
      <name val="Calibri"/>
      <family val="2"/>
      <charset val="161"/>
    </font>
    <font>
      <b/>
      <sz val="12"/>
      <color theme="1"/>
      <name val="Liberation Sans"/>
      <family val="2"/>
      <charset val="161"/>
    </font>
    <font>
      <b/>
      <sz val="12"/>
      <color theme="9" tint="-0.249977111117893"/>
      <name val="Calibri"/>
      <family val="2"/>
      <charset val="161"/>
      <scheme val="minor"/>
    </font>
    <font>
      <b/>
      <sz val="11"/>
      <color rgb="FFFF0000"/>
      <name val="Calibri"/>
      <family val="2"/>
      <charset val="161"/>
      <scheme val="minor"/>
    </font>
    <font>
      <b/>
      <sz val="12"/>
      <color rgb="FFFF0000"/>
      <name val="Liberation Sans"/>
      <family val="2"/>
      <charset val="161"/>
    </font>
    <font>
      <sz val="11"/>
      <color theme="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AFD095"/>
        <bgColor indexed="64"/>
      </patternFill>
    </fill>
    <fill>
      <patternFill patternType="solid">
        <fgColor rgb="FFFFB66C"/>
        <bgColor indexed="64"/>
      </patternFill>
    </fill>
    <fill>
      <patternFill patternType="solid">
        <fgColor rgb="FFFFFFA6"/>
        <bgColor indexed="64"/>
      </patternFill>
    </fill>
    <fill>
      <patternFill patternType="solid">
        <fgColor rgb="FFDEE6EF"/>
        <bgColor indexed="64"/>
      </patternFill>
    </fill>
  </fills>
  <borders count="18">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5">
    <xf numFmtId="0" fontId="0" fillId="0" borderId="0" xfId="0"/>
    <xf numFmtId="0" fontId="1" fillId="0" borderId="0" xfId="0" applyFont="1" applyAlignment="1">
      <alignment horizontal="left" vertical="center"/>
    </xf>
    <xf numFmtId="0" fontId="7" fillId="0" borderId="0" xfId="0" applyFont="1" applyProtection="1"/>
    <xf numFmtId="0" fontId="0" fillId="0" borderId="0" xfId="0" applyProtection="1"/>
    <xf numFmtId="0" fontId="0" fillId="0" borderId="0" xfId="0" applyFill="1" applyAlignment="1" applyProtection="1">
      <alignment vertical="top" wrapText="1"/>
    </xf>
    <xf numFmtId="0" fontId="1" fillId="0" borderId="1" xfId="0" applyFont="1" applyBorder="1" applyAlignment="1" applyProtection="1">
      <alignment horizontal="left" vertical="center"/>
      <protection locked="0"/>
    </xf>
    <xf numFmtId="0" fontId="1" fillId="5" borderId="1"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right" vertical="center" wrapText="1"/>
      <protection locked="0"/>
    </xf>
    <xf numFmtId="0" fontId="1" fillId="4" borderId="1" xfId="0" applyFont="1" applyFill="1" applyBorder="1" applyAlignment="1" applyProtection="1">
      <alignment horizontal="right" vertical="center" wrapText="1"/>
      <protection locked="0"/>
    </xf>
    <xf numFmtId="0" fontId="3" fillId="0" borderId="0" xfId="0" applyFont="1" applyProtection="1"/>
    <xf numFmtId="0" fontId="4" fillId="2" borderId="0" xfId="0" applyFont="1" applyFill="1" applyProtection="1"/>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1" fillId="0" borderId="1" xfId="0" applyFont="1" applyBorder="1" applyAlignment="1" applyProtection="1">
      <alignment horizontal="right" vertical="center" wrapText="1"/>
    </xf>
    <xf numFmtId="0" fontId="1" fillId="0" borderId="0" xfId="0" applyFont="1" applyAlignment="1" applyProtection="1">
      <alignment horizontal="left" vertical="center" wrapText="1"/>
    </xf>
    <xf numFmtId="0" fontId="6" fillId="6" borderId="1" xfId="0" applyFont="1" applyFill="1" applyBorder="1" applyAlignment="1" applyProtection="1">
      <alignment horizontal="left" vertical="center" wrapText="1"/>
    </xf>
    <xf numFmtId="0" fontId="6" fillId="6" borderId="1" xfId="0" applyFont="1" applyFill="1" applyBorder="1" applyAlignment="1" applyProtection="1">
      <alignment horizontal="center" vertical="center" wrapText="1"/>
    </xf>
    <xf numFmtId="0" fontId="1" fillId="0" borderId="0" xfId="0" applyFont="1" applyAlignment="1" applyProtection="1">
      <alignment vertical="center" wrapText="1"/>
    </xf>
    <xf numFmtId="0" fontId="10" fillId="0" borderId="0" xfId="0" applyFont="1" applyProtection="1"/>
    <xf numFmtId="14" fontId="1" fillId="5" borderId="1" xfId="0" applyNumberFormat="1"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top" wrapText="1"/>
    </xf>
    <xf numFmtId="0" fontId="8" fillId="0" borderId="8" xfId="0" applyFont="1" applyFill="1" applyBorder="1" applyAlignment="1" applyProtection="1">
      <alignment horizontal="left" vertical="top" wrapText="1"/>
    </xf>
    <xf numFmtId="0" fontId="8" fillId="0" borderId="9"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11" xfId="0" applyFont="1" applyFill="1" applyBorder="1" applyAlignment="1" applyProtection="1">
      <alignment horizontal="left" vertical="top" wrapText="1"/>
    </xf>
    <xf numFmtId="0" fontId="8" fillId="0" borderId="12" xfId="0" applyFont="1" applyFill="1" applyBorder="1" applyAlignment="1" applyProtection="1">
      <alignment horizontal="left" vertical="top" wrapText="1"/>
    </xf>
    <xf numFmtId="0" fontId="8" fillId="0" borderId="13" xfId="0" applyFont="1" applyFill="1" applyBorder="1" applyAlignment="1" applyProtection="1">
      <alignment horizontal="left" vertical="top" wrapText="1"/>
    </xf>
    <xf numFmtId="0" fontId="8" fillId="0" borderId="14" xfId="0" applyFont="1" applyFill="1" applyBorder="1" applyAlignment="1" applyProtection="1">
      <alignment horizontal="left" vertical="top"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9" fillId="0" borderId="15" xfId="0" applyFont="1" applyFill="1" applyBorder="1" applyAlignment="1" applyProtection="1">
      <alignment horizontal="left" vertical="top" wrapText="1"/>
    </xf>
    <xf numFmtId="0" fontId="9" fillId="0" borderId="16" xfId="0" applyFont="1" applyFill="1" applyBorder="1" applyAlignment="1" applyProtection="1">
      <alignment horizontal="left" vertical="top" wrapText="1"/>
    </xf>
    <xf numFmtId="0" fontId="9" fillId="0" borderId="17" xfId="0" applyFont="1" applyFill="1" applyBorder="1" applyAlignment="1" applyProtection="1">
      <alignment horizontal="left" vertical="top" wrapText="1"/>
    </xf>
    <xf numFmtId="0" fontId="1" fillId="0" borderId="1" xfId="0" applyFont="1" applyBorder="1" applyAlignment="1" applyProtection="1">
      <alignment horizontal="right" vertical="center" wrapText="1"/>
      <protection hidden="1"/>
    </xf>
    <xf numFmtId="0" fontId="1" fillId="0" borderId="1" xfId="0"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9" fontId="6" fillId="0" borderId="6" xfId="0" applyNumberFormat="1" applyFont="1" applyBorder="1" applyAlignment="1" applyProtection="1">
      <alignment horizontal="center" vertical="center" wrapText="1"/>
      <protection hidden="1"/>
    </xf>
    <xf numFmtId="164" fontId="6" fillId="0" borderId="4" xfId="0" applyNumberFormat="1" applyFont="1" applyBorder="1" applyAlignment="1" applyProtection="1">
      <alignment horizontal="center" vertical="center" wrapText="1"/>
      <protection hidden="1"/>
    </xf>
    <xf numFmtId="164" fontId="6" fillId="0" borderId="5" xfId="0" applyNumberFormat="1" applyFont="1" applyBorder="1" applyAlignment="1" applyProtection="1">
      <alignment horizontal="center" vertical="center" wrapText="1"/>
      <protection hidden="1"/>
    </xf>
    <xf numFmtId="164" fontId="6" fillId="0" borderId="6" xfId="0" applyNumberFormat="1" applyFont="1" applyBorder="1" applyAlignment="1" applyProtection="1">
      <alignment horizontal="center" vertical="center" wrapText="1"/>
      <protection hidden="1"/>
    </xf>
    <xf numFmtId="164" fontId="6" fillId="6" borderId="1" xfId="0" applyNumberFormat="1" applyFont="1" applyFill="1" applyBorder="1" applyAlignment="1" applyProtection="1">
      <alignment horizontal="center" vertical="center" wrapText="1"/>
      <protection hidden="1"/>
    </xf>
    <xf numFmtId="164" fontId="6" fillId="6" borderId="1" xfId="0" applyNumberFormat="1" applyFont="1" applyFill="1" applyBorder="1" applyAlignment="1" applyProtection="1">
      <alignment horizontal="right" vertical="center" wrapText="1"/>
      <protection hidden="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sealionengineering.com" TargetMode="Externa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https://sealionengineering.com" TargetMode="External"/><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17930</xdr:colOff>
      <xdr:row>0</xdr:row>
      <xdr:rowOff>17901</xdr:rowOff>
    </xdr:from>
    <xdr:to>
      <xdr:col>12</xdr:col>
      <xdr:colOff>555812</xdr:colOff>
      <xdr:row>32</xdr:row>
      <xdr:rowOff>170300</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30" y="17901"/>
          <a:ext cx="7853082" cy="5889811"/>
        </a:xfrm>
        <a:prstGeom prst="rect">
          <a:avLst/>
        </a:prstGeom>
      </xdr:spPr>
    </xdr:pic>
    <xdr:clientData/>
  </xdr:twoCellAnchor>
  <xdr:twoCellAnchor editAs="oneCell">
    <xdr:from>
      <xdr:col>0</xdr:col>
      <xdr:colOff>17928</xdr:colOff>
      <xdr:row>35</xdr:row>
      <xdr:rowOff>8963</xdr:rowOff>
    </xdr:from>
    <xdr:to>
      <xdr:col>17</xdr:col>
      <xdr:colOff>152399</xdr:colOff>
      <xdr:row>68</xdr:row>
      <xdr:rowOff>112324</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928" y="6320116"/>
          <a:ext cx="10497671" cy="6020067"/>
        </a:xfrm>
        <a:prstGeom prst="rect">
          <a:avLst/>
        </a:prstGeom>
      </xdr:spPr>
    </xdr:pic>
    <xdr:clientData/>
  </xdr:twoCellAnchor>
  <xdr:twoCellAnchor editAs="oneCell">
    <xdr:from>
      <xdr:col>12</xdr:col>
      <xdr:colOff>564773</xdr:colOff>
      <xdr:row>0</xdr:row>
      <xdr:rowOff>0</xdr:rowOff>
    </xdr:from>
    <xdr:to>
      <xdr:col>16</xdr:col>
      <xdr:colOff>477755</xdr:colOff>
      <xdr:row>32</xdr:row>
      <xdr:rowOff>170329</xdr:rowOff>
    </xdr:to>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7879973" y="0"/>
          <a:ext cx="2351382" cy="5907741"/>
        </a:xfrm>
        <a:prstGeom prst="rect">
          <a:avLst/>
        </a:prstGeom>
      </xdr:spPr>
    </xdr:pic>
    <xdr:clientData/>
  </xdr:twoCellAnchor>
  <xdr:twoCellAnchor editAs="oneCell">
    <xdr:from>
      <xdr:col>0</xdr:col>
      <xdr:colOff>71716</xdr:colOff>
      <xdr:row>49</xdr:row>
      <xdr:rowOff>0</xdr:rowOff>
    </xdr:from>
    <xdr:to>
      <xdr:col>10</xdr:col>
      <xdr:colOff>341052</xdr:colOff>
      <xdr:row>67</xdr:row>
      <xdr:rowOff>26894</xdr:rowOff>
    </xdr:to>
    <xdr:pic>
      <xdr:nvPicPr>
        <xdr:cNvPr id="2" name="Picture 1">
          <a:hlinkClick xmlns:r="http://schemas.openxmlformats.org/officeDocument/2006/relationships" r:id="rId3"/>
        </xdr:cNvPr>
        <xdr:cNvPicPr>
          <a:picLocks noChangeAspect="1"/>
        </xdr:cNvPicPr>
      </xdr:nvPicPr>
      <xdr:blipFill>
        <a:blip xmlns:r="http://schemas.openxmlformats.org/officeDocument/2006/relationships" r:embed="rId5"/>
        <a:stretch>
          <a:fillRect/>
        </a:stretch>
      </xdr:blipFill>
      <xdr:spPr>
        <a:xfrm>
          <a:off x="71716" y="8821271"/>
          <a:ext cx="6365336" cy="3254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548640</xdr:colOff>
      <xdr:row>1</xdr:row>
      <xdr:rowOff>166095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48640" cy="356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5</xdr:col>
      <xdr:colOff>539260</xdr:colOff>
      <xdr:row>30</xdr:row>
      <xdr:rowOff>161362</xdr:rowOff>
    </xdr:to>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58589"/>
          <a:ext cx="3587260" cy="5181597"/>
        </a:xfrm>
        <a:prstGeom prst="rect">
          <a:avLst/>
        </a:prstGeom>
        <a:ln>
          <a:solidFill>
            <a:schemeClr val="tx1"/>
          </a:solidFill>
        </a:ln>
      </xdr:spPr>
    </xdr:pic>
    <xdr:clientData/>
  </xdr:twoCellAnchor>
  <xdr:twoCellAnchor editAs="oneCell">
    <xdr:from>
      <xdr:col>5</xdr:col>
      <xdr:colOff>553053</xdr:colOff>
      <xdr:row>2</xdr:row>
      <xdr:rowOff>1</xdr:rowOff>
    </xdr:from>
    <xdr:to>
      <xdr:col>11</xdr:col>
      <xdr:colOff>482713</xdr:colOff>
      <xdr:row>30</xdr:row>
      <xdr:rowOff>161364</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1053" y="358589"/>
          <a:ext cx="3587260" cy="5181599"/>
        </a:xfrm>
        <a:prstGeom prst="rect">
          <a:avLst/>
        </a:prstGeom>
        <a:ln>
          <a:solidFill>
            <a:schemeClr val="tx1"/>
          </a:solidFill>
        </a:ln>
      </xdr:spPr>
    </xdr:pic>
    <xdr:clientData/>
  </xdr:twoCellAnchor>
  <xdr:twoCellAnchor editAs="oneCell">
    <xdr:from>
      <xdr:col>11</xdr:col>
      <xdr:colOff>502021</xdr:colOff>
      <xdr:row>2</xdr:row>
      <xdr:rowOff>0</xdr:rowOff>
    </xdr:from>
    <xdr:to>
      <xdr:col>17</xdr:col>
      <xdr:colOff>413063</xdr:colOff>
      <xdr:row>30</xdr:row>
      <xdr:rowOff>161363</xdr:rowOff>
    </xdr:to>
    <xdr:pic>
      <xdr:nvPicPr>
        <xdr:cNvPr id="8" name="Picture 7">
          <a:hlinkClick xmlns:r="http://schemas.openxmlformats.org/officeDocument/2006/relationships" r:id="rId1"/>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207621" y="358588"/>
          <a:ext cx="3568642" cy="5181599"/>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4:S75"/>
  <sheetViews>
    <sheetView tabSelected="1" zoomScale="85" zoomScaleNormal="85" workbookViewId="0"/>
  </sheetViews>
  <sheetFormatPr defaultRowHeight="14.4" x14ac:dyDescent="0.3"/>
  <cols>
    <col min="1" max="16384" width="8.88671875" style="3"/>
  </cols>
  <sheetData>
    <row r="34" spans="1:1" ht="15.6" x14ac:dyDescent="0.3">
      <c r="A34" s="2" t="s">
        <v>0</v>
      </c>
    </row>
    <row r="35" spans="1:1" ht="15.6" x14ac:dyDescent="0.3">
      <c r="A35" s="2" t="s">
        <v>64</v>
      </c>
    </row>
    <row r="69" spans="1:19" ht="15" thickBot="1" x14ac:dyDescent="0.35"/>
    <row r="70" spans="1:19" ht="14.4" customHeight="1" x14ac:dyDescent="0.3">
      <c r="A70" s="23" t="s">
        <v>52</v>
      </c>
      <c r="B70" s="24"/>
      <c r="C70" s="24"/>
      <c r="D70" s="24"/>
      <c r="E70" s="24"/>
      <c r="F70" s="24"/>
      <c r="G70" s="24"/>
      <c r="H70" s="24"/>
      <c r="I70" s="24"/>
      <c r="J70" s="24"/>
      <c r="K70" s="24"/>
      <c r="L70" s="24"/>
      <c r="M70" s="24"/>
      <c r="N70" s="24"/>
      <c r="O70" s="24"/>
      <c r="P70" s="24"/>
      <c r="Q70" s="24"/>
      <c r="R70" s="24"/>
      <c r="S70" s="25"/>
    </row>
    <row r="71" spans="1:19" x14ac:dyDescent="0.3">
      <c r="A71" s="26"/>
      <c r="B71" s="27"/>
      <c r="C71" s="27"/>
      <c r="D71" s="27"/>
      <c r="E71" s="27"/>
      <c r="F71" s="27"/>
      <c r="G71" s="27"/>
      <c r="H71" s="27"/>
      <c r="I71" s="27"/>
      <c r="J71" s="27"/>
      <c r="K71" s="27"/>
      <c r="L71" s="27"/>
      <c r="M71" s="27"/>
      <c r="N71" s="27"/>
      <c r="O71" s="27"/>
      <c r="P71" s="27"/>
      <c r="Q71" s="27"/>
      <c r="R71" s="27"/>
      <c r="S71" s="28"/>
    </row>
    <row r="72" spans="1:19" x14ac:dyDescent="0.3">
      <c r="A72" s="26"/>
      <c r="B72" s="27"/>
      <c r="C72" s="27"/>
      <c r="D72" s="27"/>
      <c r="E72" s="27"/>
      <c r="F72" s="27"/>
      <c r="G72" s="27"/>
      <c r="H72" s="27"/>
      <c r="I72" s="27"/>
      <c r="J72" s="27"/>
      <c r="K72" s="27"/>
      <c r="L72" s="27"/>
      <c r="M72" s="27"/>
      <c r="N72" s="27"/>
      <c r="O72" s="27"/>
      <c r="P72" s="27"/>
      <c r="Q72" s="27"/>
      <c r="R72" s="27"/>
      <c r="S72" s="28"/>
    </row>
    <row r="73" spans="1:19" ht="15" thickBot="1" x14ac:dyDescent="0.35">
      <c r="A73" s="29"/>
      <c r="B73" s="30"/>
      <c r="C73" s="30"/>
      <c r="D73" s="30"/>
      <c r="E73" s="30"/>
      <c r="F73" s="30"/>
      <c r="G73" s="30"/>
      <c r="H73" s="30"/>
      <c r="I73" s="30"/>
      <c r="J73" s="30"/>
      <c r="K73" s="30"/>
      <c r="L73" s="30"/>
      <c r="M73" s="30"/>
      <c r="N73" s="30"/>
      <c r="O73" s="30"/>
      <c r="P73" s="30"/>
      <c r="Q73" s="30"/>
      <c r="R73" s="30"/>
      <c r="S73" s="31"/>
    </row>
    <row r="74" spans="1:19" x14ac:dyDescent="0.3">
      <c r="A74" s="4"/>
      <c r="B74" s="4"/>
      <c r="C74" s="4"/>
      <c r="D74" s="4"/>
      <c r="E74" s="4"/>
      <c r="F74" s="4"/>
      <c r="G74" s="4"/>
      <c r="H74" s="4"/>
      <c r="I74" s="4"/>
      <c r="J74" s="4"/>
      <c r="K74" s="4"/>
      <c r="L74" s="4"/>
      <c r="M74" s="4"/>
      <c r="N74" s="4"/>
      <c r="O74" s="4"/>
      <c r="P74" s="4"/>
      <c r="Q74" s="4"/>
      <c r="R74" s="4"/>
      <c r="S74" s="4"/>
    </row>
    <row r="75" spans="1:19" x14ac:dyDescent="0.3">
      <c r="A75" s="4"/>
      <c r="B75" s="4"/>
      <c r="C75" s="4"/>
      <c r="D75" s="4"/>
      <c r="E75" s="4"/>
      <c r="F75" s="4"/>
      <c r="G75" s="4"/>
      <c r="H75" s="4"/>
      <c r="I75" s="4"/>
      <c r="J75" s="4"/>
      <c r="K75" s="4"/>
      <c r="L75" s="4"/>
      <c r="M75" s="4"/>
      <c r="N75" s="4"/>
      <c r="O75" s="4"/>
      <c r="P75" s="4"/>
      <c r="Q75" s="4"/>
      <c r="R75" s="4"/>
      <c r="S75" s="4"/>
    </row>
  </sheetData>
  <sheetProtection password="EEB5" sheet="1" objects="1" scenarios="1"/>
  <mergeCells count="1">
    <mergeCell ref="A70:S7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0"/>
  <sheetViews>
    <sheetView zoomScale="70" zoomScaleNormal="70" workbookViewId="0">
      <selection activeCell="B1" sqref="B1"/>
    </sheetView>
  </sheetViews>
  <sheetFormatPr defaultRowHeight="14.4" x14ac:dyDescent="0.3"/>
  <cols>
    <col min="1" max="1" width="8.88671875" style="3"/>
    <col min="2" max="2" width="53.77734375" style="3" customWidth="1"/>
    <col min="3" max="3" width="30.109375" style="3" bestFit="1" customWidth="1"/>
    <col min="4" max="4" width="14.33203125" style="3" customWidth="1"/>
    <col min="5" max="5" width="17.21875" style="3" customWidth="1"/>
    <col min="6" max="6" width="26.5546875" style="3" customWidth="1"/>
    <col min="7" max="7" width="20.21875" style="3" customWidth="1"/>
    <col min="8" max="8" width="8.88671875" style="3"/>
    <col min="9" max="9" width="28.33203125" style="3" customWidth="1"/>
    <col min="10" max="10" width="26.77734375" style="3" customWidth="1"/>
    <col min="11" max="16384" width="8.88671875" style="3"/>
  </cols>
  <sheetData>
    <row r="1" spans="2:10" ht="15" thickBot="1" x14ac:dyDescent="0.35">
      <c r="B1" s="10" t="s">
        <v>1</v>
      </c>
    </row>
    <row r="2" spans="2:10" ht="15" customHeight="1" thickBot="1" x14ac:dyDescent="0.35">
      <c r="B2" s="10" t="s">
        <v>2</v>
      </c>
      <c r="F2" s="35" t="s">
        <v>12</v>
      </c>
      <c r="G2" s="36"/>
      <c r="I2" s="35" t="s">
        <v>54</v>
      </c>
      <c r="J2" s="36"/>
    </row>
    <row r="3" spans="2:10" ht="15" thickBot="1" x14ac:dyDescent="0.35">
      <c r="B3" s="11" t="s">
        <v>3</v>
      </c>
      <c r="F3" s="12" t="s">
        <v>13</v>
      </c>
      <c r="G3" s="6"/>
      <c r="I3" s="5"/>
      <c r="J3" s="6"/>
    </row>
    <row r="4" spans="2:10" ht="15" thickBot="1" x14ac:dyDescent="0.35">
      <c r="F4" s="12" t="s">
        <v>14</v>
      </c>
      <c r="G4" s="6"/>
      <c r="I4" s="5"/>
      <c r="J4" s="6"/>
    </row>
    <row r="5" spans="2:10" ht="15" thickBot="1" x14ac:dyDescent="0.35">
      <c r="F5" s="12" t="s">
        <v>15</v>
      </c>
      <c r="G5" s="6"/>
      <c r="I5" s="5"/>
      <c r="J5" s="6"/>
    </row>
    <row r="6" spans="2:10" ht="15" thickBot="1" x14ac:dyDescent="0.35">
      <c r="B6" s="35" t="s">
        <v>4</v>
      </c>
      <c r="C6" s="36"/>
      <c r="F6" s="12" t="s">
        <v>16</v>
      </c>
      <c r="G6" s="22"/>
      <c r="I6" s="5"/>
      <c r="J6" s="6"/>
    </row>
    <row r="7" spans="2:10" ht="15" thickBot="1" x14ac:dyDescent="0.35">
      <c r="B7" s="13" t="s">
        <v>5</v>
      </c>
      <c r="C7" s="7">
        <v>322</v>
      </c>
      <c r="F7" s="12" t="s">
        <v>47</v>
      </c>
      <c r="G7" s="6" t="s">
        <v>55</v>
      </c>
      <c r="I7" s="5"/>
      <c r="J7" s="6"/>
    </row>
    <row r="8" spans="2:10" ht="15" thickBot="1" x14ac:dyDescent="0.35">
      <c r="B8" s="13" t="s">
        <v>6</v>
      </c>
      <c r="C8" s="7">
        <v>60</v>
      </c>
      <c r="F8" s="12" t="s">
        <v>48</v>
      </c>
      <c r="G8" s="6" t="s">
        <v>61</v>
      </c>
      <c r="I8" s="5"/>
      <c r="J8" s="6"/>
    </row>
    <row r="9" spans="2:10" ht="15" thickBot="1" x14ac:dyDescent="0.35">
      <c r="B9" s="13" t="s">
        <v>7</v>
      </c>
      <c r="C9" s="7">
        <v>23</v>
      </c>
      <c r="F9" s="12" t="s">
        <v>17</v>
      </c>
      <c r="G9" s="6"/>
      <c r="I9" s="5"/>
      <c r="J9" s="6"/>
    </row>
    <row r="10" spans="2:10" ht="15" thickBot="1" x14ac:dyDescent="0.35">
      <c r="B10" s="13" t="s">
        <v>11</v>
      </c>
      <c r="C10" s="7">
        <v>0.83</v>
      </c>
      <c r="F10" s="12" t="s">
        <v>18</v>
      </c>
      <c r="G10" s="6"/>
      <c r="I10" s="5"/>
      <c r="J10" s="6"/>
    </row>
    <row r="11" spans="2:10" ht="15" thickBot="1" x14ac:dyDescent="0.35">
      <c r="B11" s="13" t="s">
        <v>8</v>
      </c>
      <c r="C11" s="7">
        <v>164</v>
      </c>
      <c r="F11" s="12" t="s">
        <v>19</v>
      </c>
      <c r="G11" s="6"/>
    </row>
    <row r="12" spans="2:10" ht="15" thickBot="1" x14ac:dyDescent="0.35">
      <c r="B12" s="13" t="s">
        <v>9</v>
      </c>
      <c r="C12" s="7">
        <v>0.7</v>
      </c>
      <c r="F12" s="12" t="s">
        <v>20</v>
      </c>
      <c r="G12" s="6"/>
    </row>
    <row r="13" spans="2:10" ht="15" thickBot="1" x14ac:dyDescent="0.35">
      <c r="B13" s="13" t="s">
        <v>10</v>
      </c>
      <c r="C13" s="7">
        <v>600</v>
      </c>
      <c r="F13" s="12" t="s">
        <v>21</v>
      </c>
      <c r="G13" s="6"/>
    </row>
    <row r="14" spans="2:10" ht="15" thickBot="1" x14ac:dyDescent="0.35">
      <c r="F14" s="12" t="s">
        <v>22</v>
      </c>
      <c r="G14" s="6"/>
    </row>
    <row r="15" spans="2:10" ht="15" thickBot="1" x14ac:dyDescent="0.35">
      <c r="F15" s="12" t="s">
        <v>62</v>
      </c>
      <c r="G15" s="6"/>
    </row>
    <row r="16" spans="2:10" ht="15" thickBot="1" x14ac:dyDescent="0.35"/>
    <row r="17" spans="2:17" ht="15" thickBot="1" x14ac:dyDescent="0.35">
      <c r="B17" s="37" t="s">
        <v>23</v>
      </c>
      <c r="C17" s="37" t="s">
        <v>24</v>
      </c>
      <c r="D17" s="37" t="s">
        <v>25</v>
      </c>
      <c r="E17" s="37" t="s">
        <v>26</v>
      </c>
      <c r="F17" s="32" t="s">
        <v>27</v>
      </c>
      <c r="G17" s="33"/>
      <c r="H17" s="33"/>
      <c r="I17" s="34"/>
      <c r="J17" s="32" t="s">
        <v>28</v>
      </c>
      <c r="K17" s="33"/>
      <c r="L17" s="33"/>
      <c r="M17" s="34"/>
      <c r="N17" s="32" t="s">
        <v>29</v>
      </c>
      <c r="O17" s="33"/>
      <c r="P17" s="33"/>
      <c r="Q17" s="34"/>
    </row>
    <row r="18" spans="2:17" ht="66.599999999999994" thickBot="1" x14ac:dyDescent="0.35">
      <c r="B18" s="38"/>
      <c r="C18" s="38"/>
      <c r="D18" s="38"/>
      <c r="E18" s="38"/>
      <c r="F18" s="14" t="s">
        <v>30</v>
      </c>
      <c r="G18" s="14" t="s">
        <v>31</v>
      </c>
      <c r="H18" s="14" t="s">
        <v>32</v>
      </c>
      <c r="I18" s="14" t="s">
        <v>33</v>
      </c>
      <c r="J18" s="14" t="s">
        <v>30</v>
      </c>
      <c r="K18" s="14" t="s">
        <v>34</v>
      </c>
      <c r="L18" s="14" t="s">
        <v>35</v>
      </c>
      <c r="M18" s="14" t="s">
        <v>36</v>
      </c>
      <c r="N18" s="14" t="s">
        <v>30</v>
      </c>
      <c r="O18" s="14" t="s">
        <v>65</v>
      </c>
      <c r="P18" s="14" t="s">
        <v>66</v>
      </c>
      <c r="Q18" s="14" t="s">
        <v>67</v>
      </c>
    </row>
    <row r="19" spans="2:17" ht="15" thickBot="1" x14ac:dyDescent="0.35">
      <c r="B19" s="15" t="s">
        <v>68</v>
      </c>
      <c r="C19" s="16">
        <v>0</v>
      </c>
      <c r="D19" s="16">
        <v>0</v>
      </c>
      <c r="E19" s="16">
        <v>0</v>
      </c>
      <c r="F19" s="8"/>
      <c r="G19" s="45">
        <f>F19*C19/100</f>
        <v>0</v>
      </c>
      <c r="H19" s="45">
        <f>F19*D19/100</f>
        <v>0</v>
      </c>
      <c r="I19" s="45">
        <f>F19*E19/100</f>
        <v>0</v>
      </c>
      <c r="J19" s="8"/>
      <c r="K19" s="45">
        <f>J19*C19/100</f>
        <v>0</v>
      </c>
      <c r="L19" s="45">
        <f>J19*D19/100</f>
        <v>0</v>
      </c>
      <c r="M19" s="45">
        <f>J19*E19/100</f>
        <v>0</v>
      </c>
      <c r="N19" s="8"/>
      <c r="O19" s="45">
        <f>N19*C19/100</f>
        <v>0</v>
      </c>
      <c r="P19" s="45">
        <f>N19*D19/100</f>
        <v>0</v>
      </c>
      <c r="Q19" s="45">
        <f>N19*E19/100</f>
        <v>0</v>
      </c>
    </row>
    <row r="20" spans="2:17" ht="15" thickBot="1" x14ac:dyDescent="0.35">
      <c r="B20" s="15" t="s">
        <v>69</v>
      </c>
      <c r="C20" s="16">
        <v>1.2</v>
      </c>
      <c r="D20" s="9">
        <v>800</v>
      </c>
      <c r="E20" s="9">
        <v>10</v>
      </c>
      <c r="F20" s="8"/>
      <c r="G20" s="45">
        <f t="shared" ref="G20:G24" si="0">F20*C20/100</f>
        <v>0</v>
      </c>
      <c r="H20" s="45">
        <f t="shared" ref="H20:H24" si="1">F20*D20/100</f>
        <v>0</v>
      </c>
      <c r="I20" s="45">
        <f t="shared" ref="I20:I24" si="2">F20*E20/100</f>
        <v>0</v>
      </c>
      <c r="J20" s="8"/>
      <c r="K20" s="45">
        <f t="shared" ref="K20:K24" si="3">J20*C20/100</f>
        <v>0</v>
      </c>
      <c r="L20" s="45">
        <f t="shared" ref="L20:L24" si="4">J20*D20/100</f>
        <v>0</v>
      </c>
      <c r="M20" s="45">
        <f t="shared" ref="M20:M24" si="5">J20*E20/100</f>
        <v>0</v>
      </c>
      <c r="N20" s="8"/>
      <c r="O20" s="45">
        <f t="shared" ref="O20:O24" si="6">N20*C20/100</f>
        <v>0</v>
      </c>
      <c r="P20" s="45">
        <f t="shared" ref="P20:P24" si="7">N20*D20/100</f>
        <v>0</v>
      </c>
      <c r="Q20" s="45">
        <f t="shared" ref="Q20:Q24" si="8">N20*E20/100</f>
        <v>0</v>
      </c>
    </row>
    <row r="21" spans="2:17" ht="15" thickBot="1" x14ac:dyDescent="0.35">
      <c r="B21" s="15" t="s">
        <v>70</v>
      </c>
      <c r="C21" s="16">
        <v>2.5</v>
      </c>
      <c r="D21" s="9">
        <v>2000</v>
      </c>
      <c r="E21" s="9">
        <v>23</v>
      </c>
      <c r="F21" s="8"/>
      <c r="G21" s="45">
        <f t="shared" si="0"/>
        <v>0</v>
      </c>
      <c r="H21" s="45">
        <f t="shared" si="1"/>
        <v>0</v>
      </c>
      <c r="I21" s="45">
        <f t="shared" si="2"/>
        <v>0</v>
      </c>
      <c r="J21" s="8"/>
      <c r="K21" s="45">
        <f t="shared" si="3"/>
        <v>0</v>
      </c>
      <c r="L21" s="45">
        <f t="shared" si="4"/>
        <v>0</v>
      </c>
      <c r="M21" s="45">
        <f t="shared" si="5"/>
        <v>0</v>
      </c>
      <c r="N21" s="8"/>
      <c r="O21" s="45">
        <f t="shared" si="6"/>
        <v>0</v>
      </c>
      <c r="P21" s="45">
        <f t="shared" si="7"/>
        <v>0</v>
      </c>
      <c r="Q21" s="45">
        <f t="shared" si="8"/>
        <v>0</v>
      </c>
    </row>
    <row r="22" spans="2:17" ht="15" thickBot="1" x14ac:dyDescent="0.35">
      <c r="B22" s="15" t="s">
        <v>71</v>
      </c>
      <c r="C22" s="16">
        <v>4.3</v>
      </c>
      <c r="D22" s="9">
        <v>3300</v>
      </c>
      <c r="E22" s="9">
        <v>40</v>
      </c>
      <c r="F22" s="8">
        <v>70</v>
      </c>
      <c r="G22" s="45">
        <f t="shared" si="0"/>
        <v>3.01</v>
      </c>
      <c r="H22" s="45">
        <f t="shared" si="1"/>
        <v>2310</v>
      </c>
      <c r="I22" s="45">
        <f t="shared" si="2"/>
        <v>28</v>
      </c>
      <c r="J22" s="8">
        <v>70</v>
      </c>
      <c r="K22" s="45">
        <f t="shared" si="3"/>
        <v>3.01</v>
      </c>
      <c r="L22" s="45">
        <f t="shared" si="4"/>
        <v>2310</v>
      </c>
      <c r="M22" s="45">
        <f t="shared" si="5"/>
        <v>28</v>
      </c>
      <c r="N22" s="8"/>
      <c r="O22" s="45">
        <f t="shared" si="6"/>
        <v>0</v>
      </c>
      <c r="P22" s="45">
        <f t="shared" si="7"/>
        <v>0</v>
      </c>
      <c r="Q22" s="45">
        <f t="shared" si="8"/>
        <v>0</v>
      </c>
    </row>
    <row r="23" spans="2:17" ht="15" thickBot="1" x14ac:dyDescent="0.35">
      <c r="B23" s="15" t="s">
        <v>72</v>
      </c>
      <c r="C23" s="16">
        <v>6.6</v>
      </c>
      <c r="D23" s="9">
        <v>5000</v>
      </c>
      <c r="E23" s="9">
        <v>60</v>
      </c>
      <c r="F23" s="8"/>
      <c r="G23" s="45">
        <f t="shared" si="0"/>
        <v>0</v>
      </c>
      <c r="H23" s="45">
        <f t="shared" si="1"/>
        <v>0</v>
      </c>
      <c r="I23" s="45">
        <f t="shared" si="2"/>
        <v>0</v>
      </c>
      <c r="J23" s="8"/>
      <c r="K23" s="45">
        <f t="shared" si="3"/>
        <v>0</v>
      </c>
      <c r="L23" s="45">
        <f t="shared" si="4"/>
        <v>0</v>
      </c>
      <c r="M23" s="45">
        <f t="shared" si="5"/>
        <v>0</v>
      </c>
      <c r="N23" s="8"/>
      <c r="O23" s="45">
        <f t="shared" si="6"/>
        <v>0</v>
      </c>
      <c r="P23" s="45">
        <f t="shared" si="7"/>
        <v>0</v>
      </c>
      <c r="Q23" s="45">
        <f t="shared" si="8"/>
        <v>0</v>
      </c>
    </row>
    <row r="24" spans="2:17" ht="15" thickBot="1" x14ac:dyDescent="0.35">
      <c r="B24" s="15" t="s">
        <v>73</v>
      </c>
      <c r="C24" s="16">
        <v>10</v>
      </c>
      <c r="D24" s="9">
        <v>8000</v>
      </c>
      <c r="E24" s="9">
        <v>90</v>
      </c>
      <c r="F24" s="8"/>
      <c r="G24" s="45">
        <f t="shared" si="0"/>
        <v>0</v>
      </c>
      <c r="H24" s="45">
        <f t="shared" si="1"/>
        <v>0</v>
      </c>
      <c r="I24" s="45">
        <f t="shared" si="2"/>
        <v>0</v>
      </c>
      <c r="J24" s="8"/>
      <c r="K24" s="45">
        <f t="shared" si="3"/>
        <v>0</v>
      </c>
      <c r="L24" s="45">
        <f t="shared" si="4"/>
        <v>0</v>
      </c>
      <c r="M24" s="45">
        <f t="shared" si="5"/>
        <v>0</v>
      </c>
      <c r="N24" s="8">
        <v>20</v>
      </c>
      <c r="O24" s="45">
        <f t="shared" si="6"/>
        <v>2</v>
      </c>
      <c r="P24" s="45">
        <f t="shared" si="7"/>
        <v>1600</v>
      </c>
      <c r="Q24" s="45">
        <f t="shared" si="8"/>
        <v>18</v>
      </c>
    </row>
    <row r="25" spans="2:17" ht="15" thickBot="1" x14ac:dyDescent="0.35">
      <c r="B25" s="17"/>
      <c r="C25" s="17"/>
      <c r="D25" s="17"/>
      <c r="E25" s="17"/>
      <c r="F25" s="17"/>
      <c r="G25" s="17"/>
      <c r="H25" s="17"/>
      <c r="I25" s="17"/>
      <c r="J25" s="17"/>
      <c r="K25" s="17"/>
      <c r="L25" s="17"/>
      <c r="M25" s="17"/>
      <c r="N25" s="17"/>
      <c r="O25" s="17"/>
      <c r="P25" s="17"/>
      <c r="Q25" s="17"/>
    </row>
    <row r="26" spans="2:17" ht="15" thickBot="1" x14ac:dyDescent="0.35">
      <c r="B26" s="17"/>
      <c r="C26" s="17"/>
      <c r="D26" s="17"/>
      <c r="E26" s="46" t="s">
        <v>37</v>
      </c>
      <c r="F26" s="45">
        <f>SUM(F19:F24)</f>
        <v>70</v>
      </c>
      <c r="G26" s="45">
        <f t="shared" ref="G26:Q26" si="9">SUM(G19:G24)</f>
        <v>3.01</v>
      </c>
      <c r="H26" s="45">
        <f t="shared" si="9"/>
        <v>2310</v>
      </c>
      <c r="I26" s="45">
        <f t="shared" si="9"/>
        <v>28</v>
      </c>
      <c r="J26" s="45">
        <f t="shared" si="9"/>
        <v>70</v>
      </c>
      <c r="K26" s="45">
        <f t="shared" si="9"/>
        <v>3.01</v>
      </c>
      <c r="L26" s="45">
        <f t="shared" si="9"/>
        <v>2310</v>
      </c>
      <c r="M26" s="45">
        <f t="shared" si="9"/>
        <v>28</v>
      </c>
      <c r="N26" s="45">
        <f t="shared" si="9"/>
        <v>20</v>
      </c>
      <c r="O26" s="45">
        <f t="shared" si="9"/>
        <v>2</v>
      </c>
      <c r="P26" s="45">
        <f t="shared" si="9"/>
        <v>1600</v>
      </c>
      <c r="Q26" s="45">
        <f t="shared" si="9"/>
        <v>18</v>
      </c>
    </row>
    <row r="27" spans="2:17" ht="15" thickBot="1" x14ac:dyDescent="0.35"/>
    <row r="28" spans="2:17" ht="15.6" thickBot="1" x14ac:dyDescent="0.35">
      <c r="E28" s="17"/>
      <c r="F28" s="39" t="s">
        <v>27</v>
      </c>
      <c r="G28" s="40"/>
      <c r="H28" s="40"/>
      <c r="I28" s="41"/>
      <c r="J28" s="39" t="s">
        <v>28</v>
      </c>
      <c r="K28" s="40"/>
      <c r="L28" s="40"/>
      <c r="M28" s="41"/>
      <c r="N28" s="39" t="s">
        <v>29</v>
      </c>
      <c r="O28" s="40"/>
      <c r="P28" s="40"/>
      <c r="Q28" s="41"/>
    </row>
    <row r="29" spans="2:17" ht="27" thickBot="1" x14ac:dyDescent="0.35">
      <c r="E29" s="14" t="s">
        <v>38</v>
      </c>
      <c r="F29" s="47">
        <f>(C7*C9)/(2*C7*C9+C8*C7*((1+2*C10)/3))</f>
        <v>0.23185483870967741</v>
      </c>
      <c r="G29" s="48"/>
      <c r="H29" s="48"/>
      <c r="I29" s="49"/>
      <c r="J29" s="47">
        <f>F29</f>
        <v>0.23185483870967741</v>
      </c>
      <c r="K29" s="48"/>
      <c r="L29" s="48"/>
      <c r="M29" s="49"/>
      <c r="N29" s="47">
        <f>(C8*C7*((1+2*C10)/3))/(2*C7*C9+C8*C7*((1+2*C10)/3))</f>
        <v>0.53629032258064513</v>
      </c>
      <c r="O29" s="48"/>
      <c r="P29" s="48"/>
      <c r="Q29" s="49"/>
    </row>
    <row r="30" spans="2:17" ht="15.6" thickBot="1" x14ac:dyDescent="0.35">
      <c r="E30" s="14" t="s">
        <v>39</v>
      </c>
      <c r="F30" s="50">
        <f>F29*H26</f>
        <v>535.58467741935476</v>
      </c>
      <c r="G30" s="51"/>
      <c r="H30" s="51"/>
      <c r="I30" s="52"/>
      <c r="J30" s="50">
        <f>J29*L26</f>
        <v>535.58467741935476</v>
      </c>
      <c r="K30" s="51"/>
      <c r="L30" s="51"/>
      <c r="M30" s="52"/>
      <c r="N30" s="50">
        <f>N29*P26</f>
        <v>858.0645161290322</v>
      </c>
      <c r="O30" s="51"/>
      <c r="P30" s="51"/>
      <c r="Q30" s="52"/>
    </row>
    <row r="31" spans="2:17" ht="15.6" thickBot="1" x14ac:dyDescent="0.35">
      <c r="E31" s="14" t="s">
        <v>40</v>
      </c>
      <c r="F31" s="50">
        <f>F29*I26</f>
        <v>6.4919354838709671</v>
      </c>
      <c r="G31" s="51"/>
      <c r="H31" s="51"/>
      <c r="I31" s="52"/>
      <c r="J31" s="50">
        <f>J29*M26</f>
        <v>6.4919354838709671</v>
      </c>
      <c r="K31" s="51"/>
      <c r="L31" s="51"/>
      <c r="M31" s="52"/>
      <c r="N31" s="50">
        <f>N29*Q26</f>
        <v>9.6532258064516121</v>
      </c>
      <c r="O31" s="51"/>
      <c r="P31" s="51"/>
      <c r="Q31" s="52"/>
    </row>
    <row r="32" spans="2:17" ht="15" thickBot="1" x14ac:dyDescent="0.35"/>
    <row r="33" spans="2:17" ht="15.6" thickBot="1" x14ac:dyDescent="0.35">
      <c r="B33" s="18"/>
      <c r="C33" s="19" t="s">
        <v>51</v>
      </c>
      <c r="D33" s="19" t="s">
        <v>41</v>
      </c>
      <c r="E33" s="19" t="s">
        <v>42</v>
      </c>
    </row>
    <row r="34" spans="2:17" ht="15.6" thickBot="1" x14ac:dyDescent="0.35">
      <c r="B34" s="18" t="s">
        <v>43</v>
      </c>
      <c r="C34" s="53">
        <f>F29*G26+J29*K26+N29*O26</f>
        <v>2.4683467741935479</v>
      </c>
      <c r="D34" s="53">
        <f>F29*H26+J29*L26+N29*P26</f>
        <v>1929.2338709677417</v>
      </c>
      <c r="E34" s="53">
        <f>F29*I26+J29*M26+N29*Q26</f>
        <v>22.637096774193544</v>
      </c>
    </row>
    <row r="35" spans="2:17" ht="15" thickBot="1" x14ac:dyDescent="0.35">
      <c r="B35" s="17"/>
      <c r="C35" s="17"/>
      <c r="D35" s="17"/>
      <c r="E35" s="17"/>
    </row>
    <row r="36" spans="2:17" ht="15.6" thickBot="1" x14ac:dyDescent="0.35">
      <c r="B36" s="18" t="s">
        <v>49</v>
      </c>
      <c r="C36" s="54">
        <f>D34/C12</f>
        <v>2756.0483870967741</v>
      </c>
      <c r="D36" s="17"/>
      <c r="E36" s="17"/>
    </row>
    <row r="37" spans="2:17" ht="15.6" thickBot="1" x14ac:dyDescent="0.35">
      <c r="B37" s="18" t="s">
        <v>44</v>
      </c>
      <c r="C37" s="54">
        <f>C36*C11*24/1000000</f>
        <v>10.847806451612902</v>
      </c>
      <c r="D37" s="17"/>
      <c r="E37" s="17"/>
    </row>
    <row r="38" spans="2:17" ht="15.6" thickBot="1" x14ac:dyDescent="0.35">
      <c r="B38" s="18" t="s">
        <v>45</v>
      </c>
      <c r="C38" s="54">
        <f>C37*C13</f>
        <v>6508.6838709677413</v>
      </c>
      <c r="D38" s="17"/>
      <c r="E38" s="17"/>
    </row>
    <row r="39" spans="2:17" x14ac:dyDescent="0.3">
      <c r="B39" s="17"/>
      <c r="C39" s="17"/>
      <c r="D39" s="17"/>
      <c r="E39" s="17"/>
    </row>
    <row r="40" spans="2:17" ht="15" thickBot="1" x14ac:dyDescent="0.35">
      <c r="B40" s="17"/>
      <c r="C40" s="17"/>
      <c r="D40" s="17"/>
      <c r="E40" s="17"/>
    </row>
    <row r="41" spans="2:17" ht="50.4" customHeight="1" thickBot="1" x14ac:dyDescent="0.35">
      <c r="B41" s="42" t="str">
        <f>Instructions!A70</f>
        <v xml:space="preserve">DISCLAIMER: This Spreadsheet is free to use for those who purchased the book “Ship Performance Assessment Based on Observed Fouling” by Timoleon Plessas for any purpose (personal, educational, commercional or any other). The author specifically disclaim all responsibility for any liability to any party for any loss, damage, disruption or risk, personal or otherwise, that is incurred as a consequence, directly or indirectly, of the use and application of any of the contents of this spreadsheet, whether such errors or omissions result from negligence, accident, or any other cause. </v>
      </c>
      <c r="C41" s="43"/>
      <c r="D41" s="43"/>
      <c r="E41" s="43"/>
      <c r="F41" s="43"/>
      <c r="G41" s="43"/>
      <c r="H41" s="43"/>
      <c r="I41" s="43"/>
      <c r="J41" s="43"/>
      <c r="K41" s="43"/>
      <c r="L41" s="43"/>
      <c r="M41" s="43"/>
      <c r="N41" s="43"/>
      <c r="O41" s="43"/>
      <c r="P41" s="43"/>
      <c r="Q41" s="44"/>
    </row>
    <row r="42" spans="2:17" x14ac:dyDescent="0.3">
      <c r="C42" s="20"/>
      <c r="D42" s="20"/>
      <c r="E42" s="20"/>
    </row>
    <row r="43" spans="2:17" x14ac:dyDescent="0.3">
      <c r="B43" s="3" t="s">
        <v>50</v>
      </c>
      <c r="C43" s="3" t="s">
        <v>53</v>
      </c>
    </row>
    <row r="45" spans="2:17" x14ac:dyDescent="0.3">
      <c r="B45" s="21" t="s">
        <v>55</v>
      </c>
      <c r="C45" s="21" t="s">
        <v>60</v>
      </c>
    </row>
    <row r="46" spans="2:17" x14ac:dyDescent="0.3">
      <c r="B46" s="21" t="s">
        <v>56</v>
      </c>
      <c r="C46" s="21" t="s">
        <v>61</v>
      </c>
    </row>
    <row r="47" spans="2:17" x14ac:dyDescent="0.3">
      <c r="B47" s="21" t="s">
        <v>57</v>
      </c>
    </row>
    <row r="48" spans="2:17" x14ac:dyDescent="0.3">
      <c r="B48" s="21" t="s">
        <v>58</v>
      </c>
    </row>
    <row r="49" spans="2:2" x14ac:dyDescent="0.3">
      <c r="B49" s="21" t="s">
        <v>59</v>
      </c>
    </row>
    <row r="50" spans="2:2" x14ac:dyDescent="0.3">
      <c r="B50" s="21" t="s">
        <v>63</v>
      </c>
    </row>
  </sheetData>
  <sheetProtection password="EEB5" sheet="1" objects="1" scenarios="1"/>
  <mergeCells count="23">
    <mergeCell ref="F30:I30"/>
    <mergeCell ref="J30:M30"/>
    <mergeCell ref="B41:Q41"/>
    <mergeCell ref="N30:Q30"/>
    <mergeCell ref="F31:I31"/>
    <mergeCell ref="J31:M31"/>
    <mergeCell ref="N31:Q31"/>
    <mergeCell ref="F28:I28"/>
    <mergeCell ref="J28:M28"/>
    <mergeCell ref="N28:Q28"/>
    <mergeCell ref="F29:I29"/>
    <mergeCell ref="J29:M29"/>
    <mergeCell ref="N29:Q29"/>
    <mergeCell ref="J17:M17"/>
    <mergeCell ref="N17:Q17"/>
    <mergeCell ref="B6:C6"/>
    <mergeCell ref="F2:G2"/>
    <mergeCell ref="B17:B18"/>
    <mergeCell ref="C17:C18"/>
    <mergeCell ref="D17:D18"/>
    <mergeCell ref="E17:E18"/>
    <mergeCell ref="F17:I17"/>
    <mergeCell ref="I2:J2"/>
  </mergeCells>
  <conditionalFormatting sqref="J26">
    <cfRule type="cellIs" dxfId="2" priority="6" operator="greaterThan">
      <formula>100</formula>
    </cfRule>
  </conditionalFormatting>
  <conditionalFormatting sqref="F26">
    <cfRule type="cellIs" dxfId="1" priority="2" operator="greaterThan">
      <formula>100</formula>
    </cfRule>
    <cfRule type="cellIs" dxfId="0" priority="1" operator="lessThan">
      <formula>0</formula>
    </cfRule>
  </conditionalFormatting>
  <dataValidations count="12">
    <dataValidation type="list" allowBlank="1" showInputMessage="1" showErrorMessage="1" sqref="G7">
      <formula1>$B$45:$B$50</formula1>
    </dataValidation>
    <dataValidation type="list" allowBlank="1" showInputMessage="1" showErrorMessage="1" sqref="G8 G15">
      <formula1>$C$45:$C$46</formula1>
    </dataValidation>
    <dataValidation type="decimal" errorStyle="warning" allowBlank="1" showInputMessage="1" showErrorMessage="1" errorTitle="Length is out of range" error="Length must be between 50 and 400" sqref="C7">
      <formula1>10</formula1>
      <formula2>400</formula2>
    </dataValidation>
    <dataValidation type="decimal" errorStyle="warning" operator="greaterThan" allowBlank="1" showInputMessage="1" showErrorMessage="1" sqref="C8">
      <formula1>0</formula1>
    </dataValidation>
    <dataValidation type="decimal" operator="greaterThan" allowBlank="1" showInputMessage="1" showErrorMessage="1" sqref="C9">
      <formula1>0</formula1>
    </dataValidation>
    <dataValidation type="decimal" allowBlank="1" showInputMessage="1" showErrorMessage="1" sqref="C10">
      <formula1>0.1</formula1>
      <formula2>1</formula2>
    </dataValidation>
    <dataValidation type="decimal" operator="greaterThanOrEqual" allowBlank="1" showInputMessage="1" showErrorMessage="1" sqref="C11">
      <formula1>0</formula1>
    </dataValidation>
    <dataValidation type="decimal" errorStyle="warning" allowBlank="1" showInputMessage="1" showErrorMessage="1" sqref="C12">
      <formula1>0</formula1>
      <formula2>1</formula2>
    </dataValidation>
    <dataValidation type="decimal" operator="greaterThanOrEqual" allowBlank="1" showInputMessage="1" showErrorMessage="1" sqref="C13">
      <formula1>0</formula1>
    </dataValidation>
    <dataValidation type="date" operator="greaterThan" allowBlank="1" showInputMessage="1" showErrorMessage="1" sqref="G6">
      <formula1>1</formula1>
    </dataValidation>
    <dataValidation type="decimal" allowBlank="1" showInputMessage="1" showErrorMessage="1" errorTitle="Percentage Error" error="Percentage must be between 0 and 100" sqref="F19:F24 J19:J24 N19:N24">
      <formula1>0</formula1>
      <formula2>100</formula2>
    </dataValidation>
    <dataValidation type="decimal" operator="greaterThan" allowBlank="1" showInputMessage="1" showErrorMessage="1" errorTitle="Value Error" error="Value must be a positive number." sqref="D20:E24">
      <formula1>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
  <sheetViews>
    <sheetView workbookViewId="0"/>
  </sheetViews>
  <sheetFormatPr defaultRowHeight="14.4" x14ac:dyDescent="0.3"/>
  <cols>
    <col min="1" max="1" width="6.109375" bestFit="1" customWidth="1"/>
    <col min="2" max="2" width="5" bestFit="1" customWidth="1"/>
    <col min="3" max="3" width="8.6640625" bestFit="1" customWidth="1"/>
    <col min="4" max="4" width="9.5546875" bestFit="1" customWidth="1"/>
    <col min="5" max="6" width="10.5546875" bestFit="1" customWidth="1"/>
    <col min="7" max="7" width="5" bestFit="1" customWidth="1"/>
    <col min="8" max="8" width="23.44140625" bestFit="1" customWidth="1"/>
    <col min="9" max="9" width="43.6640625" bestFit="1" customWidth="1"/>
    <col min="10" max="10" width="14.77734375" bestFit="1" customWidth="1"/>
    <col min="11" max="11" width="23.33203125" bestFit="1" customWidth="1"/>
    <col min="12" max="12" width="22.109375" bestFit="1" customWidth="1"/>
    <col min="13" max="13" width="16" bestFit="1" customWidth="1"/>
    <col min="14" max="14" width="15.6640625" bestFit="1" customWidth="1"/>
    <col min="15" max="15" width="20.21875" bestFit="1" customWidth="1"/>
    <col min="16" max="16" width="4.109375" bestFit="1" customWidth="1"/>
    <col min="17" max="17" width="7.44140625" bestFit="1" customWidth="1"/>
    <col min="18" max="18" width="6.5546875" bestFit="1" customWidth="1"/>
    <col min="19" max="19" width="14.109375" bestFit="1" customWidth="1"/>
    <col min="20" max="20" width="25" bestFit="1" customWidth="1"/>
    <col min="21" max="21" width="20.88671875" bestFit="1" customWidth="1"/>
    <col min="22" max="23" width="12" bestFit="1" customWidth="1"/>
    <col min="24" max="24" width="38" bestFit="1" customWidth="1"/>
    <col min="25" max="25" width="39.44140625" bestFit="1" customWidth="1"/>
    <col min="26" max="26" width="39.33203125" bestFit="1" customWidth="1"/>
  </cols>
  <sheetData>
    <row r="1" spans="1:34" x14ac:dyDescent="0.3">
      <c r="A1" t="str">
        <f>Calculations!F5</f>
        <v>Vessel</v>
      </c>
      <c r="B1" t="str">
        <f>Calculations!F4</f>
        <v>Fleet</v>
      </c>
      <c r="C1" t="str">
        <f>Calculations!F3</f>
        <v>Company</v>
      </c>
      <c r="D1" t="str">
        <f>Calculations!B7</f>
        <v>Length (m)</v>
      </c>
      <c r="E1" t="str">
        <f>Calculations!B8</f>
        <v>Breadth (m)</v>
      </c>
      <c r="F1" t="str">
        <f>Calculations!B9</f>
        <v>Draught (m)</v>
      </c>
      <c r="G1" t="str">
        <f>Calculations!B10</f>
        <v>CB</v>
      </c>
      <c r="H1" t="str">
        <f>Calculations!B11</f>
        <v>Main Engine SFOC (gr/kWh)</v>
      </c>
      <c r="I1" t="str">
        <f>Calculations!B12</f>
        <v>Propulsion Coefficient (PC) – use 0.7 if not available</v>
      </c>
      <c r="J1" t="str">
        <f>Calculations!B13</f>
        <v>Cost of Fuel ($/t)</v>
      </c>
      <c r="K1" t="str">
        <f>Calculations!F6</f>
        <v>Date of Underwater Works</v>
      </c>
      <c r="L1" t="str">
        <f>Calculations!F7</f>
        <v>Type ofUnderwater Work</v>
      </c>
      <c r="M1" t="str">
        <f>Calculations!F8</f>
        <v>Propeller Polishing</v>
      </c>
      <c r="N1" t="str">
        <f>Calculations!F9</f>
        <v>Hull Cleaning Cost</v>
      </c>
      <c r="O1" t="str">
        <f>Calculations!F10</f>
        <v>Propeller Polishing Cost</v>
      </c>
      <c r="P1" t="str">
        <f>Calculations!F11</f>
        <v>City</v>
      </c>
      <c r="Q1" t="str">
        <f>Calculations!F12</f>
        <v>Country</v>
      </c>
      <c r="R1" t="str">
        <f>Calculations!F13</f>
        <v>Region</v>
      </c>
      <c r="S1" t="str">
        <f>Calculations!F14</f>
        <v>Diving Company</v>
      </c>
      <c r="T1" t="str">
        <f>Calculations!F15</f>
        <v>Is vessel in Drydock?</v>
      </c>
      <c r="U1" t="str">
        <f>Calculations!C33</f>
        <v>Average Fouling Severity</v>
      </c>
      <c r="V1" t="str">
        <f>Calculations!D33</f>
        <v>ΔPf (kW)</v>
      </c>
      <c r="W1" t="str">
        <f>Calculations!E33</f>
        <v xml:space="preserve">%ΔPf </v>
      </c>
      <c r="X1" t="str">
        <f>Calculations!B36</f>
        <v>Estimated Engine Brake Power Increase (kW)</v>
      </c>
      <c r="Y1" t="str">
        <f>Calculations!B37</f>
        <v>Estimated Additional Fuel Consumption (t/day)</v>
      </c>
      <c r="Z1" t="str">
        <f>Calculations!B38</f>
        <v>Estimated Additional Fuel Cost per Day ($/day)</v>
      </c>
      <c r="AA1" t="str">
        <f>IF(ISBLANK(Calculations!I3),"",Calculations!I3)</f>
        <v/>
      </c>
      <c r="AB1" t="str">
        <f>IF(ISBLANK(Calculations!I4),"",Calculations!I4)</f>
        <v/>
      </c>
      <c r="AC1" t="str">
        <f>IF(ISBLANK(Calculations!I5),"",Calculations!I5)</f>
        <v/>
      </c>
      <c r="AD1" t="str">
        <f>IF(ISBLANK(Calculations!I6),"",Calculations!I6)</f>
        <v/>
      </c>
      <c r="AE1" t="str">
        <f>IF(ISBLANK(Calculations!I7),"",Calculations!I7)</f>
        <v/>
      </c>
      <c r="AF1" t="str">
        <f>IF(ISBLANK(Calculations!I8),"",Calculations!I8)</f>
        <v/>
      </c>
      <c r="AG1" t="str">
        <f>IF(ISBLANK(Calculations!I9),"",Calculations!I9)</f>
        <v/>
      </c>
      <c r="AH1" t="str">
        <f>IF(ISBLANK(Calculations!I10),"",Calculations!I10)</f>
        <v/>
      </c>
    </row>
    <row r="2" spans="1:34" x14ac:dyDescent="0.3">
      <c r="A2">
        <f>Calculations!G5</f>
        <v>0</v>
      </c>
      <c r="B2">
        <f>Calculations!G4</f>
        <v>0</v>
      </c>
      <c r="C2">
        <f>Calculations!G3</f>
        <v>0</v>
      </c>
      <c r="D2">
        <f>Calculations!C7</f>
        <v>322</v>
      </c>
      <c r="E2">
        <f>Calculations!C8</f>
        <v>60</v>
      </c>
      <c r="F2">
        <f>Calculations!C9</f>
        <v>23</v>
      </c>
      <c r="G2">
        <f>Calculations!C10</f>
        <v>0.83</v>
      </c>
      <c r="H2">
        <f>Calculations!C11</f>
        <v>164</v>
      </c>
      <c r="I2">
        <f>Calculations!C12</f>
        <v>0.7</v>
      </c>
      <c r="J2">
        <f>Calculations!C13</f>
        <v>600</v>
      </c>
      <c r="K2">
        <f>Calculations!G6</f>
        <v>0</v>
      </c>
      <c r="L2" t="str">
        <f>Calculations!G7</f>
        <v>only inspection</v>
      </c>
      <c r="M2" t="str">
        <f>Calculations!G8</f>
        <v>no</v>
      </c>
      <c r="N2">
        <f>Calculations!G9</f>
        <v>0</v>
      </c>
      <c r="O2">
        <f>Calculations!G10</f>
        <v>0</v>
      </c>
      <c r="P2">
        <f>Calculations!G11</f>
        <v>0</v>
      </c>
      <c r="Q2">
        <f>Calculations!G12</f>
        <v>0</v>
      </c>
      <c r="R2">
        <f>Calculations!G13</f>
        <v>0</v>
      </c>
      <c r="S2">
        <f>Calculations!G14</f>
        <v>0</v>
      </c>
      <c r="T2">
        <f>Calculations!G15</f>
        <v>0</v>
      </c>
      <c r="U2">
        <f>Calculations!C34</f>
        <v>2.4683467741935479</v>
      </c>
      <c r="V2">
        <f>Calculations!D34</f>
        <v>1929.2338709677417</v>
      </c>
      <c r="W2">
        <f>Calculations!E34</f>
        <v>22.637096774193544</v>
      </c>
      <c r="X2">
        <f>Calculations!C36</f>
        <v>2756.0483870967741</v>
      </c>
      <c r="Y2">
        <f>Calculations!C37</f>
        <v>10.847806451612902</v>
      </c>
      <c r="Z2">
        <f>Calculations!C38</f>
        <v>6508.6838709677413</v>
      </c>
      <c r="AA2" t="str">
        <f>IF(ISBLANK(Calculations!J3),"",Calculations!J3)</f>
        <v/>
      </c>
      <c r="AB2" t="str">
        <f>IF(ISBLANK(Calculations!J4),"",Calculations!J4)</f>
        <v/>
      </c>
      <c r="AC2" t="str">
        <f>IF(ISBLANK(Calculations!J5),"",Calculations!J5)</f>
        <v/>
      </c>
      <c r="AD2" t="str">
        <f>IF(ISBLANK(Calculations!J6),"",Calculations!J6)</f>
        <v/>
      </c>
      <c r="AE2" t="str">
        <f>IF(ISBLANK(Calculations!J7),"",Calculations!J7)</f>
        <v/>
      </c>
      <c r="AF2" t="str">
        <f>IF(ISBLANK(Calculations!J8),"",Calculations!J8)</f>
        <v/>
      </c>
      <c r="AG2" t="str">
        <f>IF(ISBLANK(Calculations!J9),"",Calculations!J9)</f>
        <v/>
      </c>
      <c r="AH2" t="str">
        <f>IF(ISBLANK(Calculations!J10),"",Calculations!J10)</f>
        <v/>
      </c>
    </row>
  </sheetData>
  <sheetProtection password="EEB5"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zoomScale="85" zoomScaleNormal="85" workbookViewId="0">
      <selection activeCell="A3" sqref="A3"/>
    </sheetView>
  </sheetViews>
  <sheetFormatPr defaultRowHeight="14.4" x14ac:dyDescent="0.3"/>
  <sheetData>
    <row r="1" spans="1:1" x14ac:dyDescent="0.3">
      <c r="A1" s="1" t="s">
        <v>46</v>
      </c>
    </row>
    <row r="2" spans="1:1" x14ac:dyDescent="0.3">
      <c r="A2" s="1" t="s">
        <v>74</v>
      </c>
    </row>
    <row r="3" spans="1:1" x14ac:dyDescent="0.3">
      <c r="A3" s="1"/>
    </row>
    <row r="5" spans="1:1" x14ac:dyDescent="0.3">
      <c r="A5" s="1"/>
    </row>
    <row r="6" spans="1:1" x14ac:dyDescent="0.3">
      <c r="A6" s="1"/>
    </row>
  </sheetData>
  <sheetProtection password="EEB5"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Calculations</vt:lpstr>
      <vt:lpstr>Summary Line</vt:lpstr>
      <vt:lpstr>Custom-Made Diagrams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2024-03-13T13:19:50Z</dcterms:modified>
</cp:coreProperties>
</file>